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mc:AlternateContent xmlns:mc="http://schemas.openxmlformats.org/markup-compatibility/2006">
    <mc:Choice Requires="x15">
      <x15ac:absPath xmlns:x15ac="http://schemas.microsoft.com/office/spreadsheetml/2010/11/ac" url="https://gsccs-my.sharepoint.com/personal/agabrielson_girlscoutsccs_org/Documents/Microsoft Teams Chat Files/"/>
    </mc:Choice>
  </mc:AlternateContent>
  <xr:revisionPtr revIDLastSave="0" documentId="8_{96B5ADF5-8695-49A5-95F2-E82CDF9607BF}"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3" r:id="rId1"/>
    <sheet name="Girl Balance" sheetId="2" r:id="rId2"/>
    <sheet name="ACH"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4" i="2"/>
  <c r="C8" i="2" l="1"/>
  <c r="D8" i="2" s="1"/>
  <c r="C9" i="2"/>
  <c r="D9" i="2" s="1"/>
  <c r="C10" i="2"/>
  <c r="D10" i="2" s="1"/>
  <c r="C12" i="2"/>
  <c r="D12" i="2" s="1"/>
  <c r="C11" i="2"/>
  <c r="D11" i="2" s="1"/>
  <c r="C13" i="2"/>
  <c r="D13" i="2" s="1"/>
  <c r="C14" i="2"/>
  <c r="D14" i="2" s="1"/>
  <c r="C15" i="2"/>
  <c r="D15" i="2" s="1"/>
  <c r="C16" i="2"/>
  <c r="C17" i="2"/>
  <c r="D17" i="2" s="1"/>
  <c r="C18" i="2"/>
  <c r="D18" i="2" s="1"/>
  <c r="C19" i="2"/>
  <c r="D19" i="2" s="1"/>
  <c r="C20" i="2"/>
  <c r="D20" i="2" s="1"/>
  <c r="C22" i="2"/>
  <c r="D22" i="2" s="1"/>
  <c r="C21" i="2"/>
  <c r="D21" i="2" s="1"/>
  <c r="C23" i="2"/>
  <c r="D23" i="2" s="1"/>
  <c r="C24" i="2"/>
  <c r="D24" i="2" s="1"/>
  <c r="C25" i="2"/>
  <c r="D25" i="2" s="1"/>
  <c r="C26" i="2"/>
  <c r="C27" i="2"/>
  <c r="D27" i="2" s="1"/>
  <c r="C28" i="2"/>
  <c r="D28" i="2" s="1"/>
  <c r="C29" i="2"/>
  <c r="D29" i="2" s="1"/>
  <c r="C30" i="2"/>
  <c r="D30" i="2" s="1"/>
  <c r="C31" i="2"/>
  <c r="D31" i="2" s="1"/>
  <c r="C32" i="2"/>
  <c r="D32" i="2" s="1"/>
  <c r="C33" i="2"/>
  <c r="D33" i="2" s="1"/>
  <c r="D16" i="2"/>
  <c r="D26" i="2"/>
  <c r="B34" i="2"/>
  <c r="A8" i="1"/>
  <c r="C34" i="2" l="1"/>
  <c r="D34" i="2"/>
  <c r="B15" i="1" l="1"/>
  <c r="B17" i="1" s="1"/>
  <c r="B19" i="1" s="1"/>
</calcChain>
</file>

<file path=xl/sharedStrings.xml><?xml version="1.0" encoding="utf-8"?>
<sst xmlns="http://schemas.openxmlformats.org/spreadsheetml/2006/main" count="80" uniqueCount="74">
  <si>
    <t>Use ABC Dashboard to download both reports</t>
  </si>
  <si>
    <t>Girl Balance Tab</t>
  </si>
  <si>
    <r>
      <rPr>
        <b/>
        <sz val="11"/>
        <color rgb="FF000000"/>
        <rFont val="Calibri"/>
      </rPr>
      <t>Total Packages Sold</t>
    </r>
    <r>
      <rPr>
        <sz val="11"/>
        <color rgb="FF000000"/>
        <rFont val="Calibri"/>
      </rPr>
      <t xml:space="preserve"> per Girl Scout and estimated '</t>
    </r>
    <r>
      <rPr>
        <b/>
        <sz val="11"/>
        <color rgb="FF000000"/>
        <rFont val="Calibri"/>
      </rPr>
      <t xml:space="preserve">Troop Proceeds' </t>
    </r>
    <r>
      <rPr>
        <sz val="11"/>
        <color rgb="FF000000"/>
        <rFont val="Calibri"/>
      </rPr>
      <t>are calculated automatically.</t>
    </r>
  </si>
  <si>
    <t>1.  Run Report in ABC Dashboard</t>
  </si>
  <si>
    <t xml:space="preserve">Report: </t>
  </si>
  <si>
    <t>Girl Cookie Totals Summary</t>
  </si>
  <si>
    <t>Unit of Mesasure: Packages</t>
  </si>
  <si>
    <t>Download as Excel</t>
  </si>
  <si>
    <r>
      <rPr>
        <sz val="11"/>
        <color rgb="FF000000"/>
        <rFont val="Calibri"/>
        <scheme val="minor"/>
      </rPr>
      <t>Review report to confirm it matches the '</t>
    </r>
    <r>
      <rPr>
        <b/>
        <sz val="11"/>
        <color rgb="FF000000"/>
        <rFont val="Calibri"/>
        <scheme val="minor"/>
      </rPr>
      <t xml:space="preserve">Total Packages Sold' </t>
    </r>
    <r>
      <rPr>
        <sz val="11"/>
        <color rgb="FF000000"/>
        <rFont val="Calibri"/>
        <scheme val="minor"/>
      </rPr>
      <t>on the dashboard</t>
    </r>
  </si>
  <si>
    <r>
      <rPr>
        <sz val="11"/>
        <color rgb="FF000000"/>
        <rFont val="Calibri"/>
        <scheme val="minor"/>
      </rPr>
      <t xml:space="preserve">2.Enter Data into the </t>
    </r>
    <r>
      <rPr>
        <b/>
        <sz val="11"/>
        <color rgb="FF000000"/>
        <rFont val="Calibri"/>
        <scheme val="minor"/>
      </rPr>
      <t>'Girl Balance'</t>
    </r>
    <r>
      <rPr>
        <sz val="11"/>
        <color rgb="FF000000"/>
        <rFont val="Calibri"/>
        <scheme val="minor"/>
      </rPr>
      <t xml:space="preserve"> tab</t>
    </r>
  </si>
  <si>
    <r>
      <rPr>
        <sz val="11"/>
        <color rgb="FF000000"/>
        <rFont val="Calibri"/>
        <scheme val="minor"/>
      </rPr>
      <t xml:space="preserve">Enter </t>
    </r>
    <r>
      <rPr>
        <b/>
        <sz val="11"/>
        <color rgb="FF000000"/>
        <rFont val="Calibri"/>
        <scheme val="minor"/>
      </rPr>
      <t>Girl Name</t>
    </r>
  </si>
  <si>
    <r>
      <rPr>
        <sz val="11"/>
        <color rgb="FF000000"/>
        <rFont val="Calibri"/>
        <scheme val="minor"/>
      </rPr>
      <t xml:space="preserve">Enter Numbers from report section </t>
    </r>
    <r>
      <rPr>
        <b/>
        <sz val="11"/>
        <color rgb="FF000000"/>
        <rFont val="Calibri"/>
        <scheme val="minor"/>
      </rPr>
      <t>'Total' Packages</t>
    </r>
    <r>
      <rPr>
        <sz val="11"/>
        <color rgb="FF000000"/>
        <rFont val="Calibri"/>
        <scheme val="minor"/>
      </rPr>
      <t xml:space="preserve"> column into </t>
    </r>
    <r>
      <rPr>
        <b/>
        <sz val="11"/>
        <color rgb="FF000000"/>
        <rFont val="Calibri"/>
        <scheme val="minor"/>
      </rPr>
      <t xml:space="preserve">'Total Packages Sold' </t>
    </r>
  </si>
  <si>
    <t>(Do Not Enter 'Balance' Amount)</t>
  </si>
  <si>
    <t>Only Enter Data Into Green Cells</t>
  </si>
  <si>
    <t xml:space="preserve">All other amounts are auto calculated. </t>
  </si>
  <si>
    <t>ACH Tab</t>
  </si>
  <si>
    <t>3.  Run Report in ABC Dashboard</t>
  </si>
  <si>
    <t>Troop Balance Summary</t>
  </si>
  <si>
    <t>Download as PDF</t>
  </si>
  <si>
    <r>
      <rPr>
        <sz val="11"/>
        <color rgb="FF000000"/>
        <rFont val="Calibri"/>
      </rPr>
      <t xml:space="preserve">Go to the </t>
    </r>
    <r>
      <rPr>
        <b/>
        <sz val="11"/>
        <color rgb="FF000000"/>
        <rFont val="Calibri"/>
      </rPr>
      <t>last page</t>
    </r>
    <r>
      <rPr>
        <sz val="11"/>
        <color rgb="FF000000"/>
        <rFont val="Calibri"/>
      </rPr>
      <t xml:space="preserve"> to find the '</t>
    </r>
    <r>
      <rPr>
        <b/>
        <sz val="11"/>
        <color rgb="FF000000"/>
        <rFont val="Calibri"/>
      </rPr>
      <t xml:space="preserve">Balance' </t>
    </r>
    <r>
      <rPr>
        <sz val="11"/>
        <color rgb="FF000000"/>
        <rFont val="Calibri"/>
      </rPr>
      <t>amount</t>
    </r>
  </si>
  <si>
    <t>4. Enter Balance into ACH Tab</t>
  </si>
  <si>
    <r>
      <rPr>
        <sz val="11"/>
        <color rgb="FF000000"/>
        <rFont val="Calibri"/>
        <scheme val="minor"/>
      </rPr>
      <t xml:space="preserve">Enter the </t>
    </r>
    <r>
      <rPr>
        <b/>
        <sz val="11"/>
        <color rgb="FF000000"/>
        <rFont val="Calibri"/>
        <scheme val="minor"/>
      </rPr>
      <t>'Balance'</t>
    </r>
    <r>
      <rPr>
        <sz val="11"/>
        <color rgb="FF000000"/>
        <rFont val="Calibri"/>
        <scheme val="minor"/>
      </rPr>
      <t xml:space="preserve"> into the ACH tab under </t>
    </r>
    <r>
      <rPr>
        <b/>
        <sz val="11"/>
        <color rgb="FF000000"/>
        <rFont val="Calibri"/>
        <scheme val="minor"/>
      </rPr>
      <t>'Total Balance Summary Total'</t>
    </r>
  </si>
  <si>
    <t>Total Sales − Total Finances =  Balance</t>
  </si>
  <si>
    <t>Balance' shows what remains after all payments (e.g., credit cards, ACH) are deducted from 'Total sales' amount.</t>
  </si>
  <si>
    <t>The ACH total due is based on ABC entries; final amounts may vary slightly.</t>
  </si>
  <si>
    <t>Troop XXX Proceeds Calculation</t>
  </si>
  <si>
    <t>Instructions</t>
  </si>
  <si>
    <t>202X Cookie Proceeds</t>
  </si>
  <si>
    <t>Each Girl Scout’s first 50 packages sold earns her 2026-2027 membership ($85 value)</t>
  </si>
  <si>
    <t>Total Girl Scouts who earned 2026–2027 membership ($85 each)</t>
  </si>
  <si>
    <t>Total value of membership benefits earned by the troop</t>
  </si>
  <si>
    <t>Girl Scouts</t>
  </si>
  <si>
    <t>Total Packages sold</t>
  </si>
  <si>
    <t>Number of Packages for Proceeds</t>
  </si>
  <si>
    <t>Troop Proceeds</t>
  </si>
  <si>
    <t>Alyson G</t>
  </si>
  <si>
    <t>Angelina D</t>
  </si>
  <si>
    <t>Aurora Y</t>
  </si>
  <si>
    <t>Brinkley S</t>
  </si>
  <si>
    <t>Brittany H</t>
  </si>
  <si>
    <t>Brooke Y</t>
  </si>
  <si>
    <t>Elora M</t>
  </si>
  <si>
    <t>Leah C</t>
  </si>
  <si>
    <t>Liliana J</t>
  </si>
  <si>
    <t>Lorraine M</t>
  </si>
  <si>
    <t>Lyla V</t>
  </si>
  <si>
    <t>Maddy M</t>
  </si>
  <si>
    <t>Michelle Y</t>
  </si>
  <si>
    <t>Mila F</t>
  </si>
  <si>
    <t>Mila J</t>
  </si>
  <si>
    <t>Nadia G</t>
  </si>
  <si>
    <t>Natalia R</t>
  </si>
  <si>
    <t>Paisley D</t>
  </si>
  <si>
    <t>Patricia B</t>
  </si>
  <si>
    <t>Penelope E</t>
  </si>
  <si>
    <t>Rosalynn K</t>
  </si>
  <si>
    <t>Skylar A</t>
  </si>
  <si>
    <t>Stacy P</t>
  </si>
  <si>
    <t>Violet J</t>
  </si>
  <si>
    <t>Yulianna W</t>
  </si>
  <si>
    <t>Total</t>
  </si>
  <si>
    <t>Ties to Troop Dashboard</t>
  </si>
  <si>
    <t xml:space="preserve">2026 Cookies - ACH Calculator </t>
  </si>
  <si>
    <t>ACH3</t>
  </si>
  <si>
    <t>Troop</t>
  </si>
  <si>
    <t>Date Of Calculation</t>
  </si>
  <si>
    <t>Amount for Cookies</t>
  </si>
  <si>
    <t>Total Balance Summary Total</t>
  </si>
  <si>
    <t>&lt;=====</t>
  </si>
  <si>
    <t>Enter the 'Balance' shown on the last page of 'Troop Balance Summary' report</t>
  </si>
  <si>
    <t>Total Packages calculated for Proceeds</t>
  </si>
  <si>
    <t>Troop Proceeds Amount</t>
  </si>
  <si>
    <t>Adjust to 1.20 if troop voted to take proceeds in lieu of rewards</t>
  </si>
  <si>
    <t>ACH Total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</si>
</sst>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20">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u/>
      <sz val="11"/>
      <color theme="1"/>
      <name val="Calibri"/>
      <family val="2"/>
      <scheme val="minor"/>
    </font>
    <font>
      <b/>
      <sz val="20"/>
      <color theme="1"/>
      <name val="Calibri"/>
      <family val="2"/>
      <scheme val="minor"/>
    </font>
    <font>
      <b/>
      <sz val="11"/>
      <color rgb="FF444444"/>
      <name val="Calibri"/>
      <family val="2"/>
      <charset val="1"/>
    </font>
    <font>
      <sz val="11"/>
      <name val="Calibri"/>
      <family val="2"/>
    </font>
    <font>
      <b/>
      <sz val="11"/>
      <color rgb="FFFF0000"/>
      <name val="Calibri"/>
      <family val="2"/>
      <scheme val="minor"/>
    </font>
    <font>
      <sz val="10"/>
      <color indexed="8"/>
      <name val="Arial"/>
      <family val="2"/>
    </font>
    <font>
      <u val="double"/>
      <sz val="11"/>
      <color theme="1"/>
      <name val="Calibri"/>
      <family val="2"/>
      <scheme val="minor"/>
    </font>
    <font>
      <b/>
      <sz val="12"/>
      <color theme="1"/>
      <name val="Calibri"/>
      <family val="2"/>
      <scheme val="minor"/>
    </font>
    <font>
      <b/>
      <sz val="14"/>
      <color theme="9" tint="-0.499984740745262"/>
      <name val="Calibri"/>
      <family val="2"/>
      <scheme val="minor"/>
    </font>
    <font>
      <b/>
      <sz val="11"/>
      <color theme="5" tint="-0.249977111117893"/>
      <name val="Calibri"/>
      <family val="2"/>
      <scheme val="minor"/>
    </font>
    <font>
      <sz val="9"/>
      <color theme="1"/>
      <name val="Calibri"/>
      <family val="2"/>
      <scheme val="minor"/>
    </font>
    <font>
      <sz val="11"/>
      <color rgb="FF000000"/>
      <name val="Calibri"/>
      <scheme val="minor"/>
    </font>
    <font>
      <b/>
      <sz val="11"/>
      <color rgb="FF000000"/>
      <name val="Calibri"/>
      <scheme val="minor"/>
    </font>
    <font>
      <b/>
      <sz val="11"/>
      <color rgb="FF242424"/>
      <name val="Aptos Narrow"/>
      <charset val="1"/>
    </font>
    <font>
      <sz val="11"/>
      <color rgb="FF000000"/>
      <name val="Calibri"/>
    </font>
    <font>
      <b/>
      <sz val="11"/>
      <color rgb="FF000000"/>
      <name val="Calibri"/>
    </font>
  </fonts>
  <fills count="5">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rgb="FFFFFF00"/>
        <bgColor indexed="64"/>
      </patternFill>
    </fill>
  </fills>
  <borders count="4">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50">
    <xf numFmtId="0" fontId="0" fillId="0" borderId="0" xfId="0"/>
    <xf numFmtId="44" fontId="0" fillId="0" borderId="1" xfId="0" applyNumberFormat="1" applyBorder="1"/>
    <xf numFmtId="0" fontId="2" fillId="0" borderId="0" xfId="0" applyFont="1"/>
    <xf numFmtId="14" fontId="2" fillId="0" borderId="0" xfId="0" applyNumberFormat="1" applyFont="1" applyAlignment="1">
      <alignment horizontal="left"/>
    </xf>
    <xf numFmtId="0" fontId="2" fillId="2" borderId="0" xfId="0" applyFont="1" applyFill="1" applyAlignment="1">
      <alignment horizontal="left"/>
    </xf>
    <xf numFmtId="0" fontId="3" fillId="0" borderId="0" xfId="0" applyFont="1"/>
    <xf numFmtId="0" fontId="4" fillId="0" borderId="0" xfId="0" applyFont="1"/>
    <xf numFmtId="0" fontId="5" fillId="3" borderId="0" xfId="0" applyFont="1" applyFill="1"/>
    <xf numFmtId="0" fontId="6" fillId="0" borderId="0" xfId="0" applyFont="1"/>
    <xf numFmtId="14" fontId="0" fillId="0" borderId="0" xfId="0" applyNumberFormat="1"/>
    <xf numFmtId="0" fontId="6" fillId="0" borderId="0" xfId="0" quotePrefix="1" applyFont="1"/>
    <xf numFmtId="43" fontId="0" fillId="0" borderId="0" xfId="0" applyNumberFormat="1"/>
    <xf numFmtId="43" fontId="0" fillId="0" borderId="0" xfId="1" applyFont="1"/>
    <xf numFmtId="43" fontId="0" fillId="0" borderId="2" xfId="1" applyFont="1" applyBorder="1"/>
    <xf numFmtId="0" fontId="2" fillId="0" borderId="0" xfId="0" applyFont="1" applyAlignment="1">
      <alignment horizontal="right"/>
    </xf>
    <xf numFmtId="0" fontId="8" fillId="0" borderId="0" xfId="0" applyFont="1"/>
    <xf numFmtId="1" fontId="9" fillId="0" borderId="0" xfId="0" applyNumberFormat="1" applyFont="1" applyAlignment="1">
      <alignment vertical="center" shrinkToFit="1"/>
    </xf>
    <xf numFmtId="1" fontId="9" fillId="0" borderId="0" xfId="0" applyNumberFormat="1" applyFont="1" applyAlignment="1">
      <alignment vertical="top" shrinkToFit="1"/>
    </xf>
    <xf numFmtId="1" fontId="9" fillId="0" borderId="0" xfId="0" applyNumberFormat="1" applyFont="1" applyAlignment="1">
      <alignment shrinkToFit="1"/>
    </xf>
    <xf numFmtId="43" fontId="0" fillId="0" borderId="0" xfId="1" applyFont="1" applyFill="1"/>
    <xf numFmtId="44" fontId="0" fillId="2" borderId="2" xfId="0" applyNumberFormat="1" applyFill="1" applyBorder="1"/>
    <xf numFmtId="0" fontId="0" fillId="2" borderId="3" xfId="0" applyFill="1" applyBorder="1"/>
    <xf numFmtId="0" fontId="9" fillId="2" borderId="3" xfId="0" applyFont="1" applyFill="1" applyBorder="1" applyAlignment="1">
      <alignment horizontal="right" shrinkToFit="1"/>
    </xf>
    <xf numFmtId="0" fontId="9" fillId="2" borderId="3" xfId="0" applyFont="1" applyFill="1" applyBorder="1" applyAlignment="1">
      <alignment horizontal="right" vertical="center" shrinkToFit="1"/>
    </xf>
    <xf numFmtId="0" fontId="9" fillId="2" borderId="3" xfId="0" applyFont="1" applyFill="1" applyBorder="1" applyAlignment="1">
      <alignment horizontal="right" vertical="top" shrinkToFit="1"/>
    </xf>
    <xf numFmtId="0" fontId="7" fillId="2" borderId="3" xfId="2" applyFill="1" applyBorder="1"/>
    <xf numFmtId="0" fontId="10" fillId="0" borderId="0" xfId="0" applyFont="1"/>
    <xf numFmtId="0" fontId="0" fillId="0" borderId="0" xfId="0" applyAlignment="1">
      <alignment horizontal="left" vertical="top" wrapText="1"/>
    </xf>
    <xf numFmtId="0" fontId="11" fillId="0" borderId="0" xfId="0" applyFont="1" applyAlignment="1">
      <alignment horizontal="right"/>
    </xf>
    <xf numFmtId="0" fontId="11" fillId="0" borderId="0" xfId="0" applyFont="1"/>
    <xf numFmtId="0" fontId="0" fillId="2" borderId="0" xfId="0" applyFill="1"/>
    <xf numFmtId="0" fontId="0" fillId="4" borderId="0" xfId="0" applyFill="1"/>
    <xf numFmtId="0" fontId="2" fillId="4" borderId="0" xfId="0" quotePrefix="1" applyFont="1" applyFill="1" applyAlignment="1">
      <alignment horizontal="center" vertical="center"/>
    </xf>
    <xf numFmtId="0" fontId="13" fillId="0" borderId="0" xfId="0" applyFont="1"/>
    <xf numFmtId="0" fontId="0" fillId="0" borderId="0" xfId="0" applyAlignment="1">
      <alignment horizontal="left" vertical="top"/>
    </xf>
    <xf numFmtId="0" fontId="2" fillId="4" borderId="0" xfId="0" quotePrefix="1" applyFont="1" applyFill="1" applyAlignment="1">
      <alignment horizontal="left" indent="1"/>
    </xf>
    <xf numFmtId="0" fontId="2" fillId="4" borderId="0" xfId="0" applyFont="1" applyFill="1"/>
    <xf numFmtId="0" fontId="2" fillId="0" borderId="0" xfId="0" quotePrefix="1" applyFont="1" applyAlignment="1">
      <alignment horizontal="left" indent="1"/>
    </xf>
    <xf numFmtId="0" fontId="14" fillId="0" borderId="0" xfId="0" applyFont="1" applyAlignment="1">
      <alignment horizontal="left" vertical="top"/>
    </xf>
    <xf numFmtId="0" fontId="2" fillId="4" borderId="0" xfId="0" quotePrefix="1" applyFont="1" applyFill="1" applyAlignment="1">
      <alignment horizontal="left" vertical="center"/>
    </xf>
    <xf numFmtId="0" fontId="15" fillId="0" borderId="0" xfId="0" applyFont="1"/>
    <xf numFmtId="0" fontId="17" fillId="0" borderId="0" xfId="0" applyFont="1"/>
    <xf numFmtId="0" fontId="18" fillId="0" borderId="0" xfId="0" applyFont="1" applyAlignment="1">
      <alignment horizontal="left" vertical="top"/>
    </xf>
    <xf numFmtId="0" fontId="15" fillId="0" borderId="0" xfId="0" applyFont="1" applyAlignment="1">
      <alignment horizontal="left" vertical="top"/>
    </xf>
    <xf numFmtId="0" fontId="14" fillId="0" borderId="0" xfId="0" quotePrefix="1" applyFont="1" applyAlignment="1">
      <alignment horizontal="left" vertical="top"/>
    </xf>
    <xf numFmtId="0" fontId="18" fillId="0" borderId="0" xfId="0" applyFont="1"/>
    <xf numFmtId="0" fontId="11" fillId="0" borderId="0" xfId="0" applyFont="1" applyAlignment="1">
      <alignment horizontal="center" vertical="center"/>
    </xf>
    <xf numFmtId="165" fontId="12" fillId="0" borderId="0" xfId="1" applyNumberFormat="1" applyFont="1" applyFill="1" applyAlignment="1">
      <alignment horizontal="center" vertical="center"/>
    </xf>
    <xf numFmtId="164" fontId="12" fillId="0" borderId="0" xfId="1" applyNumberFormat="1" applyFont="1" applyAlignment="1">
      <alignment horizontal="center" indent="1"/>
    </xf>
    <xf numFmtId="0" fontId="12" fillId="4" borderId="0" xfId="0" applyFont="1" applyFill="1" applyAlignment="1">
      <alignment horizontal="center"/>
    </xf>
  </cellXfs>
  <cellStyles count="3">
    <cellStyle name="Comma" xfId="1" builtinId="3"/>
    <cellStyle name="Normal" xfId="0" builtinId="0"/>
    <cellStyle name="Normal 2" xfId="2" xr:uid="{64C973E6-6849-4480-AC3E-D5A89B22D0C9}"/>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F4263F-E140-4AC8-A002-65E396BC17D1}" name="Table1" displayName="Table1" ref="A7:D34" totalsRowCount="1">
  <autoFilter ref="A7:D33" xr:uid="{8BF4263F-E140-4AC8-A002-65E396BC17D1}"/>
  <sortState xmlns:xlrd2="http://schemas.microsoft.com/office/spreadsheetml/2017/richdata2" ref="A8:D33">
    <sortCondition ref="A7:A33"/>
  </sortState>
  <tableColumns count="4">
    <tableColumn id="1" xr3:uid="{6BEFB131-9C25-45F9-9671-C40A44C26C95}" name="Girl Scouts" totalsRowLabel="Total"/>
    <tableColumn id="2" xr3:uid="{5560131C-DFD7-49C6-B080-A2CE379939E6}" name="Total Packages sold" totalsRowFunction="sum"/>
    <tableColumn id="3" xr3:uid="{1567E4DC-970D-4DF2-ABD7-AAA7D6B9A5D6}" name="Number of Packages for Proceeds" totalsRowFunction="sum" dataDxfId="0">
      <calculatedColumnFormula>IF(Table1[[#This Row],[Total Packages sold]]&gt;50,Table1[[#This Row],[Total Packages sold]]-50,0)</calculatedColumnFormula>
    </tableColumn>
    <tableColumn id="4" xr3:uid="{CA6D1B62-ED7B-440A-BC76-5AEA6F3933C7}" name="Troop Proceeds" totalsRowFunction="sum"/>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474CD-4032-4047-A235-960C765D772F}">
  <dimension ref="A2:J29"/>
  <sheetViews>
    <sheetView workbookViewId="0">
      <selection activeCell="I10" sqref="I10"/>
    </sheetView>
  </sheetViews>
  <sheetFormatPr defaultRowHeight="15"/>
  <cols>
    <col min="3" max="3" width="10" customWidth="1"/>
  </cols>
  <sheetData>
    <row r="2" spans="1:10">
      <c r="A2" t="s">
        <v>0</v>
      </c>
    </row>
    <row r="4" spans="1:10">
      <c r="A4" s="2" t="s">
        <v>1</v>
      </c>
    </row>
    <row r="5" spans="1:10">
      <c r="A5" s="45" t="s">
        <v>2</v>
      </c>
    </row>
    <row r="7" spans="1:10">
      <c r="A7" t="s">
        <v>3</v>
      </c>
    </row>
    <row r="8" spans="1:10">
      <c r="B8" t="s">
        <v>4</v>
      </c>
      <c r="C8" s="39" t="s">
        <v>5</v>
      </c>
      <c r="D8" s="31"/>
      <c r="E8" s="32"/>
    </row>
    <row r="9" spans="1:10">
      <c r="B9" t="s">
        <v>6</v>
      </c>
    </row>
    <row r="10" spans="1:10">
      <c r="B10" t="s">
        <v>7</v>
      </c>
    </row>
    <row r="11" spans="1:10">
      <c r="B11" s="40" t="s">
        <v>8</v>
      </c>
    </row>
    <row r="12" spans="1:10" ht="6.75" customHeight="1"/>
    <row r="13" spans="1:10">
      <c r="A13" s="40" t="s">
        <v>9</v>
      </c>
    </row>
    <row r="14" spans="1:10">
      <c r="B14" s="40" t="s">
        <v>10</v>
      </c>
    </row>
    <row r="15" spans="1:10">
      <c r="B15" s="40" t="s">
        <v>11</v>
      </c>
      <c r="J15" s="33" t="s">
        <v>12</v>
      </c>
    </row>
    <row r="16" spans="1:10">
      <c r="B16" s="30" t="s">
        <v>13</v>
      </c>
      <c r="C16" s="30"/>
      <c r="D16" s="30"/>
      <c r="E16" t="s">
        <v>14</v>
      </c>
    </row>
    <row r="18" spans="1:6">
      <c r="A18" s="2" t="s">
        <v>15</v>
      </c>
    </row>
    <row r="19" spans="1:6">
      <c r="A19" t="s">
        <v>16</v>
      </c>
      <c r="E19" s="2"/>
      <c r="F19" s="2"/>
    </row>
    <row r="20" spans="1:6">
      <c r="B20" t="s">
        <v>4</v>
      </c>
      <c r="C20" s="35" t="s">
        <v>17</v>
      </c>
      <c r="D20" s="31"/>
      <c r="E20" s="36"/>
      <c r="F20" s="2"/>
    </row>
    <row r="21" spans="1:6">
      <c r="B21" t="s">
        <v>18</v>
      </c>
      <c r="D21" s="37"/>
      <c r="E21" s="2"/>
      <c r="F21" s="2"/>
    </row>
    <row r="22" spans="1:6" ht="15" customHeight="1">
      <c r="A22" s="34"/>
      <c r="B22" s="42" t="s">
        <v>19</v>
      </c>
      <c r="C22" s="27"/>
      <c r="D22" s="27"/>
    </row>
    <row r="23" spans="1:6" ht="6.75" customHeight="1">
      <c r="A23" s="34"/>
      <c r="B23" s="42"/>
      <c r="C23" s="27"/>
      <c r="D23" s="27"/>
    </row>
    <row r="24" spans="1:6">
      <c r="A24" s="34" t="s">
        <v>20</v>
      </c>
      <c r="B24" s="34"/>
      <c r="C24" s="27"/>
      <c r="D24" s="27"/>
    </row>
    <row r="25" spans="1:6">
      <c r="A25" s="34"/>
      <c r="B25" s="43" t="s">
        <v>21</v>
      </c>
      <c r="C25" s="27"/>
      <c r="D25" s="27"/>
    </row>
    <row r="26" spans="1:6">
      <c r="A26" s="34"/>
      <c r="B26" s="38" t="s">
        <v>22</v>
      </c>
      <c r="C26" s="27"/>
      <c r="D26" s="27"/>
    </row>
    <row r="27" spans="1:6">
      <c r="A27" s="27"/>
      <c r="B27" s="44" t="s">
        <v>23</v>
      </c>
      <c r="C27" s="27"/>
      <c r="D27" s="27"/>
    </row>
    <row r="28" spans="1:6">
      <c r="B28" t="s">
        <v>24</v>
      </c>
    </row>
    <row r="29" spans="1:6">
      <c r="B29" s="30" t="s">
        <v>13</v>
      </c>
      <c r="C29" s="30"/>
      <c r="D29" s="30"/>
      <c r="E29"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BBC78-61AD-4AAE-A686-DA4FF1A11CCE}">
  <dimension ref="A1:K37"/>
  <sheetViews>
    <sheetView tabSelected="1" workbookViewId="0">
      <selection activeCell="D4" sqref="D4"/>
    </sheetView>
  </sheetViews>
  <sheetFormatPr defaultRowHeight="15"/>
  <cols>
    <col min="1" max="1" width="30.85546875" customWidth="1"/>
    <col min="2" max="2" width="20.140625" customWidth="1"/>
    <col min="3" max="3" width="32.7109375" customWidth="1"/>
    <col min="4" max="4" width="16.85546875" customWidth="1"/>
  </cols>
  <sheetData>
    <row r="1" spans="1:11" ht="15.75">
      <c r="A1" s="29" t="s">
        <v>25</v>
      </c>
      <c r="D1" s="46" t="s">
        <v>26</v>
      </c>
    </row>
    <row r="2" spans="1:11" ht="15.75">
      <c r="A2" s="29" t="s">
        <v>27</v>
      </c>
    </row>
    <row r="3" spans="1:11" ht="18.75">
      <c r="A3" s="49" t="s">
        <v>28</v>
      </c>
      <c r="B3" s="49"/>
      <c r="C3" s="49"/>
      <c r="D3" s="49"/>
    </row>
    <row r="4" spans="1:11" ht="18.75">
      <c r="A4" s="2"/>
      <c r="C4" s="28" t="s">
        <v>29</v>
      </c>
      <c r="D4" s="48">
        <f>COUNTIFS(B8:B33,"&gt;49")</f>
        <v>25</v>
      </c>
    </row>
    <row r="5" spans="1:11" ht="19.5" customHeight="1">
      <c r="C5" s="28" t="s">
        <v>30</v>
      </c>
      <c r="D5" s="47">
        <f>D4*85</f>
        <v>2125</v>
      </c>
    </row>
    <row r="7" spans="1:11">
      <c r="A7" t="s">
        <v>31</v>
      </c>
      <c r="B7" t="s">
        <v>32</v>
      </c>
      <c r="C7" t="s">
        <v>33</v>
      </c>
      <c r="D7" t="s">
        <v>34</v>
      </c>
      <c r="K7" s="18"/>
    </row>
    <row r="8" spans="1:11">
      <c r="A8" s="21" t="s">
        <v>35</v>
      </c>
      <c r="B8" s="22">
        <v>84</v>
      </c>
      <c r="C8">
        <f>IF(Table1[[#This Row],[Total Packages sold]]&gt;50,Table1[[#This Row],[Total Packages sold]]-50,0)</f>
        <v>34</v>
      </c>
      <c r="D8">
        <f t="shared" ref="D8:D33" si="0">C8*1</f>
        <v>34</v>
      </c>
      <c r="K8" s="16"/>
    </row>
    <row r="9" spans="1:11">
      <c r="A9" s="21" t="s">
        <v>36</v>
      </c>
      <c r="B9" s="23">
        <v>561</v>
      </c>
      <c r="C9">
        <f>IF(Table1[[#This Row],[Total Packages sold]]&gt;50,Table1[[#This Row],[Total Packages sold]]-50,0)</f>
        <v>511</v>
      </c>
      <c r="D9">
        <f t="shared" si="0"/>
        <v>511</v>
      </c>
      <c r="K9" s="16"/>
    </row>
    <row r="10" spans="1:11">
      <c r="A10" s="21" t="s">
        <v>37</v>
      </c>
      <c r="B10" s="23">
        <v>165</v>
      </c>
      <c r="C10">
        <f>IF(Table1[[#This Row],[Total Packages sold]]&gt;50,Table1[[#This Row],[Total Packages sold]]-50,0)</f>
        <v>115</v>
      </c>
      <c r="D10">
        <f t="shared" si="0"/>
        <v>115</v>
      </c>
    </row>
    <row r="11" spans="1:11">
      <c r="A11" s="21" t="s">
        <v>38</v>
      </c>
      <c r="B11" s="23">
        <v>320</v>
      </c>
      <c r="C11">
        <f>IF(Table1[[#This Row],[Total Packages sold]]&gt;50,Table1[[#This Row],[Total Packages sold]]-50,0)</f>
        <v>270</v>
      </c>
      <c r="D11">
        <f t="shared" si="0"/>
        <v>270</v>
      </c>
      <c r="K11" s="16"/>
    </row>
    <row r="12" spans="1:11">
      <c r="A12" s="21" t="s">
        <v>39</v>
      </c>
      <c r="B12" s="23">
        <v>1089</v>
      </c>
      <c r="C12">
        <f>IF(Table1[[#This Row],[Total Packages sold]]&gt;50,Table1[[#This Row],[Total Packages sold]]-50,0)</f>
        <v>1039</v>
      </c>
      <c r="D12">
        <f t="shared" si="0"/>
        <v>1039</v>
      </c>
      <c r="K12" s="16"/>
    </row>
    <row r="13" spans="1:11">
      <c r="A13" s="21" t="s">
        <v>40</v>
      </c>
      <c r="B13" s="23">
        <v>76</v>
      </c>
      <c r="C13">
        <f>IF(Table1[[#This Row],[Total Packages sold]]&gt;50,Table1[[#This Row],[Total Packages sold]]-50,0)</f>
        <v>26</v>
      </c>
      <c r="D13">
        <f t="shared" si="0"/>
        <v>26</v>
      </c>
    </row>
    <row r="14" spans="1:11">
      <c r="A14" s="21" t="s">
        <v>41</v>
      </c>
      <c r="B14" s="24">
        <v>183</v>
      </c>
      <c r="C14">
        <f>IF(Table1[[#This Row],[Total Packages sold]]&gt;50,Table1[[#This Row],[Total Packages sold]]-50,0)</f>
        <v>133</v>
      </c>
      <c r="D14">
        <f t="shared" si="0"/>
        <v>133</v>
      </c>
      <c r="K14" s="17"/>
    </row>
    <row r="15" spans="1:11">
      <c r="A15" s="21" t="s">
        <v>42</v>
      </c>
      <c r="B15" s="24">
        <v>347</v>
      </c>
      <c r="C15">
        <f>IF(Table1[[#This Row],[Total Packages sold]]&gt;50,Table1[[#This Row],[Total Packages sold]]-50,0)</f>
        <v>297</v>
      </c>
      <c r="D15">
        <f t="shared" si="0"/>
        <v>297</v>
      </c>
      <c r="K15" s="17"/>
    </row>
    <row r="16" spans="1:11">
      <c r="A16" s="21" t="s">
        <v>43</v>
      </c>
      <c r="B16" s="24">
        <v>325</v>
      </c>
      <c r="C16">
        <f>IF(Table1[[#This Row],[Total Packages sold]]&gt;50,Table1[[#This Row],[Total Packages sold]]-50,0)</f>
        <v>275</v>
      </c>
      <c r="D16">
        <f t="shared" si="0"/>
        <v>275</v>
      </c>
      <c r="K16" s="17"/>
    </row>
    <row r="17" spans="1:11">
      <c r="A17" s="21" t="s">
        <v>44</v>
      </c>
      <c r="B17" s="24">
        <v>306</v>
      </c>
      <c r="C17">
        <f>IF(Table1[[#This Row],[Total Packages sold]]&gt;50,Table1[[#This Row],[Total Packages sold]]-50,0)</f>
        <v>256</v>
      </c>
      <c r="D17">
        <f t="shared" si="0"/>
        <v>256</v>
      </c>
      <c r="K17" s="17"/>
    </row>
    <row r="18" spans="1:11">
      <c r="A18" s="21" t="s">
        <v>45</v>
      </c>
      <c r="B18" s="24">
        <v>389</v>
      </c>
      <c r="C18">
        <f>IF(Table1[[#This Row],[Total Packages sold]]&gt;50,Table1[[#This Row],[Total Packages sold]]-50,0)</f>
        <v>339</v>
      </c>
      <c r="D18">
        <f t="shared" si="0"/>
        <v>339</v>
      </c>
      <c r="K18" s="17"/>
    </row>
    <row r="19" spans="1:11">
      <c r="A19" s="21" t="s">
        <v>46</v>
      </c>
      <c r="B19" s="24">
        <v>559</v>
      </c>
      <c r="C19">
        <f>IF(Table1[[#This Row],[Total Packages sold]]&gt;50,Table1[[#This Row],[Total Packages sold]]-50,0)</f>
        <v>509</v>
      </c>
      <c r="D19">
        <f t="shared" si="0"/>
        <v>509</v>
      </c>
      <c r="K19" s="17"/>
    </row>
    <row r="20" spans="1:11">
      <c r="A20" s="21" t="s">
        <v>47</v>
      </c>
      <c r="B20" s="24">
        <v>131</v>
      </c>
      <c r="C20">
        <f>IF(Table1[[#This Row],[Total Packages sold]]&gt;50,Table1[[#This Row],[Total Packages sold]]-50,0)</f>
        <v>81</v>
      </c>
      <c r="D20">
        <f t="shared" si="0"/>
        <v>81</v>
      </c>
      <c r="K20" s="17"/>
    </row>
    <row r="21" spans="1:11">
      <c r="A21" s="21" t="s">
        <v>48</v>
      </c>
      <c r="B21" s="23">
        <v>467</v>
      </c>
      <c r="C21">
        <f>IF(Table1[[#This Row],[Total Packages sold]]&gt;50,Table1[[#This Row],[Total Packages sold]]-50,0)</f>
        <v>417</v>
      </c>
      <c r="D21">
        <f t="shared" si="0"/>
        <v>417</v>
      </c>
    </row>
    <row r="22" spans="1:11">
      <c r="A22" s="21" t="s">
        <v>49</v>
      </c>
      <c r="B22" s="24">
        <v>220</v>
      </c>
      <c r="C22">
        <f>IF(Table1[[#This Row],[Total Packages sold]]&gt;50,Table1[[#This Row],[Total Packages sold]]-50,0)</f>
        <v>170</v>
      </c>
      <c r="D22">
        <f t="shared" si="0"/>
        <v>170</v>
      </c>
      <c r="K22" s="16"/>
    </row>
    <row r="23" spans="1:11">
      <c r="A23" s="21" t="s">
        <v>50</v>
      </c>
      <c r="B23" s="23">
        <v>236</v>
      </c>
      <c r="C23">
        <f>IF(Table1[[#This Row],[Total Packages sold]]&gt;50,Table1[[#This Row],[Total Packages sold]]-50,0)</f>
        <v>186</v>
      </c>
      <c r="D23">
        <f t="shared" si="0"/>
        <v>186</v>
      </c>
    </row>
    <row r="24" spans="1:11">
      <c r="A24" s="21" t="s">
        <v>51</v>
      </c>
      <c r="B24" s="23">
        <v>146</v>
      </c>
      <c r="C24">
        <f>IF(Table1[[#This Row],[Total Packages sold]]&gt;50,Table1[[#This Row],[Total Packages sold]]-50,0)</f>
        <v>96</v>
      </c>
      <c r="D24">
        <f t="shared" si="0"/>
        <v>96</v>
      </c>
      <c r="K24" s="16"/>
    </row>
    <row r="25" spans="1:11">
      <c r="A25" s="21" t="s">
        <v>52</v>
      </c>
      <c r="B25" s="23">
        <v>1502</v>
      </c>
      <c r="C25">
        <f>IF(Table1[[#This Row],[Total Packages sold]]&gt;50,Table1[[#This Row],[Total Packages sold]]-50,0)</f>
        <v>1452</v>
      </c>
      <c r="D25">
        <f t="shared" si="0"/>
        <v>1452</v>
      </c>
      <c r="K25" s="16"/>
    </row>
    <row r="26" spans="1:11">
      <c r="A26" s="21" t="s">
        <v>53</v>
      </c>
      <c r="B26" s="23">
        <v>365</v>
      </c>
      <c r="C26">
        <f>IF(Table1[[#This Row],[Total Packages sold]]&gt;50,Table1[[#This Row],[Total Packages sold]]-50,0)</f>
        <v>315</v>
      </c>
      <c r="D26">
        <f t="shared" si="0"/>
        <v>315</v>
      </c>
    </row>
    <row r="27" spans="1:11">
      <c r="A27" s="21" t="s">
        <v>54</v>
      </c>
      <c r="B27" s="25">
        <v>484</v>
      </c>
      <c r="C27">
        <f>IF(Table1[[#This Row],[Total Packages sold]]&gt;50,Table1[[#This Row],[Total Packages sold]]-50,0)</f>
        <v>434</v>
      </c>
      <c r="D27">
        <f t="shared" si="0"/>
        <v>434</v>
      </c>
    </row>
    <row r="28" spans="1:11">
      <c r="A28" s="21" t="s">
        <v>55</v>
      </c>
      <c r="B28" s="21">
        <v>113</v>
      </c>
      <c r="C28">
        <f>IF(Table1[[#This Row],[Total Packages sold]]&gt;50,Table1[[#This Row],[Total Packages sold]]-50,0)</f>
        <v>63</v>
      </c>
      <c r="D28">
        <f t="shared" si="0"/>
        <v>63</v>
      </c>
    </row>
    <row r="29" spans="1:11">
      <c r="A29" s="21" t="s">
        <v>56</v>
      </c>
      <c r="B29" s="21">
        <v>378</v>
      </c>
      <c r="C29">
        <f>IF(Table1[[#This Row],[Total Packages sold]]&gt;50,Table1[[#This Row],[Total Packages sold]]-50,0)</f>
        <v>328</v>
      </c>
      <c r="D29">
        <f t="shared" si="0"/>
        <v>328</v>
      </c>
    </row>
    <row r="30" spans="1:11">
      <c r="A30" s="21" t="s">
        <v>57</v>
      </c>
      <c r="B30" s="21">
        <v>98</v>
      </c>
      <c r="C30">
        <f>IF(Table1[[#This Row],[Total Packages sold]]&gt;50,Table1[[#This Row],[Total Packages sold]]-50,0)</f>
        <v>48</v>
      </c>
      <c r="D30">
        <f t="shared" si="0"/>
        <v>48</v>
      </c>
    </row>
    <row r="31" spans="1:11">
      <c r="A31" s="21" t="s">
        <v>58</v>
      </c>
      <c r="B31" s="21">
        <v>516</v>
      </c>
      <c r="C31">
        <f>IF(Table1[[#This Row],[Total Packages sold]]&gt;50,Table1[[#This Row],[Total Packages sold]]-50,0)</f>
        <v>466</v>
      </c>
      <c r="D31">
        <f t="shared" si="0"/>
        <v>466</v>
      </c>
    </row>
    <row r="32" spans="1:11">
      <c r="A32" s="21" t="s">
        <v>59</v>
      </c>
      <c r="B32" s="21">
        <v>375</v>
      </c>
      <c r="C32">
        <f>IF(Table1[[#This Row],[Total Packages sold]]&gt;50,Table1[[#This Row],[Total Packages sold]]-50,0)</f>
        <v>325</v>
      </c>
      <c r="D32">
        <f t="shared" si="0"/>
        <v>325</v>
      </c>
    </row>
    <row r="33" spans="1:4">
      <c r="A33" s="21"/>
      <c r="B33" s="21"/>
      <c r="C33">
        <f>IF(Table1[[#This Row],[Total Packages sold]]&gt;50,Table1[[#This Row],[Total Packages sold]]-50,0)</f>
        <v>0</v>
      </c>
      <c r="D33">
        <f t="shared" si="0"/>
        <v>0</v>
      </c>
    </row>
    <row r="34" spans="1:4">
      <c r="A34" t="s">
        <v>60</v>
      </c>
      <c r="B34">
        <f>SUBTOTAL(109,Table1[Total Packages sold])</f>
        <v>9435</v>
      </c>
      <c r="C34">
        <f>SUBTOTAL(109,Table1[Number of Packages for Proceeds])</f>
        <v>8185</v>
      </c>
      <c r="D34">
        <f>SUBTOTAL(109,Table1[Troop Proceeds])</f>
        <v>8185</v>
      </c>
    </row>
    <row r="35" spans="1:4">
      <c r="B35" s="15" t="s">
        <v>61</v>
      </c>
    </row>
    <row r="37" spans="1:4">
      <c r="A37" s="2"/>
    </row>
  </sheetData>
  <protectedRanges>
    <protectedRange algorithmName="SHA-512" hashValue="fR7uPmRjz+q/MyItyjqbY2lK6saIQ2176rMLlab3MFA+/q+7HoUKOgKAUVTM5j/RyKnSoXurtqPs+s8bpqwQxA==" saltValue="CeG6UJ9whRwkZjl8lCYuQQ==" spinCount="100000" sqref="C1:D1 C4:D1048576" name="Range1" securityDescriptor="O:WDG:WDD:(A;;CC;;;S-1-5-21-1366663253-4241239262-2412655578-4126)(A;;CC;;;S-1-5-21-1366663253-4241239262-2412655578-3420)(A;;CC;;;S-1-5-21-1366663253-4241239262-2412655578-4205)(A;;CC;;;S-1-5-21-1366663253-4241239262-2412655578-3412)(A;;CC;;;S-1-5-21-1366663253-4241239262-2412655578-3393)"/>
  </protectedRanges>
  <sortState xmlns:xlrd2="http://schemas.microsoft.com/office/spreadsheetml/2017/richdata2" ref="H7:H367">
    <sortCondition ref="H7:H367"/>
  </sortState>
  <mergeCells count="1">
    <mergeCell ref="A3:D3"/>
  </mergeCells>
  <dataValidations count="2">
    <dataValidation allowBlank="1" showInputMessage="1" showErrorMessage="1" prompt="Total value of memberships earned ($85 per qualifying girl)" sqref="D5" xr:uid="{4BC3E655-ADD9-45AF-AAEA-EA88FFC5EC98}"/>
    <dataValidation allowBlank="1" showInputMessage="1" showErrorMessage="1" promptTitle="Instructions" prompt="Enter each Girl Scout’s name and total packages sold from the 'Girl Cookie Totals Summary' report. Estimated proceeds are calculated automatically. Do not enter the balance amount. See Instructions tab for help." sqref="D1" xr:uid="{20B6FBFA-D0DF-415B-9BF0-08BC5FD9A7F3}"/>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E23"/>
  <sheetViews>
    <sheetView workbookViewId="0">
      <selection activeCell="F10" sqref="F10"/>
    </sheetView>
  </sheetViews>
  <sheetFormatPr defaultRowHeight="15"/>
  <cols>
    <col min="1" max="1" width="45.28515625" customWidth="1"/>
    <col min="2" max="2" width="20.85546875" bestFit="1" customWidth="1"/>
    <col min="3" max="3" width="10.42578125" bestFit="1" customWidth="1"/>
    <col min="4" max="4" width="9.5703125" bestFit="1" customWidth="1"/>
    <col min="12" max="12" width="9.28515625" bestFit="1" customWidth="1"/>
  </cols>
  <sheetData>
    <row r="2" spans="1:5" ht="26.25">
      <c r="A2" s="5" t="s">
        <v>62</v>
      </c>
      <c r="B2" s="7" t="s">
        <v>63</v>
      </c>
      <c r="C2" s="2"/>
      <c r="D2" s="46" t="s">
        <v>26</v>
      </c>
    </row>
    <row r="4" spans="1:5">
      <c r="A4" s="2" t="s">
        <v>64</v>
      </c>
    </row>
    <row r="5" spans="1:5">
      <c r="A5" s="4"/>
    </row>
    <row r="6" spans="1:5">
      <c r="B6" s="2"/>
      <c r="C6" s="9"/>
      <c r="D6" s="19"/>
      <c r="E6" s="2"/>
    </row>
    <row r="7" spans="1:5">
      <c r="A7" s="2" t="s">
        <v>65</v>
      </c>
      <c r="B7" s="10"/>
      <c r="C7" s="9"/>
      <c r="D7" s="19"/>
      <c r="E7" s="2"/>
    </row>
    <row r="8" spans="1:5">
      <c r="A8" s="3">
        <f ca="1">TODAY()</f>
        <v>46120</v>
      </c>
    </row>
    <row r="11" spans="1:5">
      <c r="A11" s="6" t="s">
        <v>66</v>
      </c>
    </row>
    <row r="12" spans="1:5" ht="15.75" thickBot="1">
      <c r="A12" t="s">
        <v>67</v>
      </c>
      <c r="B12" s="20">
        <v>32211</v>
      </c>
      <c r="C12" s="2" t="s">
        <v>68</v>
      </c>
      <c r="D12" s="8" t="s">
        <v>69</v>
      </c>
    </row>
    <row r="13" spans="1:5" ht="15.75" thickTop="1"/>
    <row r="14" spans="1:5">
      <c r="A14" s="26" t="s">
        <v>34</v>
      </c>
    </row>
    <row r="15" spans="1:5">
      <c r="A15" t="s">
        <v>70</v>
      </c>
      <c r="B15" s="11">
        <f>Table1[[#Totals],[Number of Packages for Proceeds]]</f>
        <v>8185</v>
      </c>
    </row>
    <row r="16" spans="1:5">
      <c r="A16" t="s">
        <v>71</v>
      </c>
      <c r="B16" s="12">
        <v>1</v>
      </c>
      <c r="C16" s="2" t="s">
        <v>68</v>
      </c>
      <c r="D16" s="8" t="s">
        <v>72</v>
      </c>
    </row>
    <row r="17" spans="1:2" ht="15.75" thickBot="1">
      <c r="B17" s="13">
        <f>(B15*B16)</f>
        <v>8185</v>
      </c>
    </row>
    <row r="18" spans="1:2" ht="15.75" thickTop="1"/>
    <row r="19" spans="1:2">
      <c r="A19" s="14" t="s">
        <v>73</v>
      </c>
      <c r="B19" s="1">
        <f>B12-B17</f>
        <v>24026</v>
      </c>
    </row>
    <row r="20" spans="1:2" ht="15.75" thickTop="1"/>
    <row r="23" spans="1:2">
      <c r="A23" s="41"/>
    </row>
  </sheetData>
  <protectedRanges>
    <protectedRange algorithmName="SHA-512" hashValue="Z0qjPZgtdREbW1f/jJhtd9Srowxt3awLN9MVN7dTran7HJ1gH5V38bcoqPuinitFFib/PbfCTXTCcoL9bP34gQ==" saltValue="LGGWLbOB0jXc4XywPEXJfg==" spinCount="100000" sqref="B19" name="TOTAL DUE"/>
    <protectedRange algorithmName="SHA-512" hashValue="OeLRD4aSDCN/xpjqAe6r65FOmFbq+foJE3O81vuFspVHKdXi0n6XpNpfTNNLxxz0U1SeFN+OTX8GhpnowSP9ug==" saltValue="eXv4UIFeCQmyFih2jnRJrw==" spinCount="100000" sqref="B16:B18" name="Troop Procceds" securityDescriptor="O:WDG:WDD:(A;;CC;;;S-1-5-21-1366663253-4241239262-2412655578-4126)(A;;CC;;;S-1-5-21-1366663253-4241239262-2412655578-3420)(A;;CC;;;S-1-5-21-1366663253-4241239262-2412655578-4205)(A;;CC;;;S-1-5-21-1366663253-4241239262-2412655578-3412)(A;;CC;;;S-1-5-21-1366663253-4241239262-2412655578-3393)"/>
  </protectedRanges>
  <dataValidations xWindow="563" yWindow="450" count="5">
    <dataValidation allowBlank="1" showInputMessage="1" showErrorMessage="1" prompt="“Balance” is what remains after all payments (e.g., credit cards, ACH) are deducted from total sales._x000a_Total Sales − Total Finances =  Balance" sqref="B12" xr:uid="{AFE3AE65-D827-404C-B534-6177176247EB}"/>
    <dataValidation allowBlank="1" showInputMessage="1" showErrorMessage="1" errorTitle="Auto-Calculated - Do Not Edit" error="Value auto filled from 'Girl Balance' tab. Update that tab to change this value." promptTitle="Auto-Calculated - Do Not Edit" prompt="Value auto filled from 'Girl Balance' tab. Update that tab to change this value." sqref="B15" xr:uid="{57281D93-525D-4BB9-B190-1F0CE99FF7A5}"/>
    <dataValidation allowBlank="1" showInputMessage="1" showErrorMessage="1" promptTitle="Auto-Calculated - Do Not Edit" prompt="This value is auto calculated." sqref="B17" xr:uid="{22A903AC-E1DE-4AFB-A0D7-189A7FD4B6F2}"/>
    <dataValidation allowBlank="1" showInputMessage="1" showErrorMessage="1" promptTitle="Auto-Calculated - Do Not Edit" prompt="ACH total due based on ABC entries. The final amount may vary slightly." sqref="B19" xr:uid="{D9E1DD1B-BCC3-44FA-90C1-47C2FACD1D9B}"/>
    <dataValidation allowBlank="1" showInputMessage="1" showErrorMessage="1" promptTitle="Instructions" prompt="Enter the Balance from the last page of the 'Troop Balance Summary' report.  All other amounts are auto-calculated. Final ACH totals may vary slightly. See Instructions tab for help." sqref="D2" xr:uid="{2D23D649-E17B-4F67-9FEE-322476FF861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0dc6a0-a954-4cfe-aeea-6446e9925484">
      <Terms xmlns="http://schemas.microsoft.com/office/infopath/2007/PartnerControls"/>
    </lcf76f155ced4ddcb4097134ff3c332f>
    <TaxCatchAll xmlns="0fd94db8-432b-40c9-b33f-7b61bd65d49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C7CFC641ED704EA4E76F9421EA0C71" ma:contentTypeVersion="16" ma:contentTypeDescription="Create a new document." ma:contentTypeScope="" ma:versionID="a3a44e02145f0aa01970f212802c85da">
  <xsd:schema xmlns:xsd="http://www.w3.org/2001/XMLSchema" xmlns:xs="http://www.w3.org/2001/XMLSchema" xmlns:p="http://schemas.microsoft.com/office/2006/metadata/properties" xmlns:ns2="350dc6a0-a954-4cfe-aeea-6446e9925484" xmlns:ns3="0fd94db8-432b-40c9-b33f-7b61bd65d491" targetNamespace="http://schemas.microsoft.com/office/2006/metadata/properties" ma:root="true" ma:fieldsID="80ce3003a420a95440fbc2da838dbb72" ns2:_="" ns3:_="">
    <xsd:import namespace="350dc6a0-a954-4cfe-aeea-6446e9925484"/>
    <xsd:import namespace="0fd94db8-432b-40c9-b33f-7b61bd65d49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dc6a0-a954-4cfe-aeea-6446e99254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3639f8b-8017-4ad5-a8f9-135cf5d0058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d94db8-432b-40c9-b33f-7b61bd65d49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b7766b-b3ea-4860-a68d-134f7037f596}" ma:internalName="TaxCatchAll" ma:showField="CatchAllData" ma:web="0fd94db8-432b-40c9-b33f-7b61bd65d49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75869-2804-43F2-B528-FF5F1140D219}"/>
</file>

<file path=customXml/itemProps2.xml><?xml version="1.0" encoding="utf-8"?>
<ds:datastoreItem xmlns:ds="http://schemas.openxmlformats.org/officeDocument/2006/customXml" ds:itemID="{0F0C38E9-68EA-4342-AC23-48F19BD9113E}"/>
</file>

<file path=customXml/itemProps3.xml><?xml version="1.0" encoding="utf-8"?>
<ds:datastoreItem xmlns:ds="http://schemas.openxmlformats.org/officeDocument/2006/customXml" ds:itemID="{BF9B763B-2CA7-4DA4-A4B8-95F21A8B6D3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Alana Gabrielson</dc:creator>
  <cp:keywords/>
  <dc:description/>
  <cp:lastModifiedBy/>
  <cp:revision/>
  <dcterms:created xsi:type="dcterms:W3CDTF">2022-12-14T00:11:02Z</dcterms:created>
  <dcterms:modified xsi:type="dcterms:W3CDTF">2026-04-08T23:54:58Z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0x010100DDC7CFC641ED704EA4E76F9421EA0C71</vt:lpwstr>
  </property>
  <property fmtid="{D5CDD505-2E9C-101B-9397-08002B2CF9AE}" pid="3" name="MediaServiceImageTags">
    <vt:lpwstr/>
  </property>
</Properties>
</file>